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98D6CEA-EDE8-4E8A-9EBD-0EA8D6021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M 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7" i="1" s="1"/>
  <c r="D41" i="1"/>
  <c r="G41" i="1"/>
  <c r="G35" i="1"/>
  <c r="G37" i="1"/>
  <c r="D37" i="1"/>
  <c r="D15" i="1"/>
  <c r="G15" i="1"/>
  <c r="D40" i="1"/>
  <c r="G40" i="1"/>
  <c r="D35" i="1"/>
  <c r="G17" i="1" l="1"/>
  <c r="A6" i="1"/>
  <c r="O33" i="1" l="1"/>
  <c r="O9" i="1"/>
  <c r="O5" i="1"/>
  <c r="D38" i="1"/>
  <c r="G38" i="1"/>
  <c r="O32" i="1"/>
  <c r="O19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7" i="1" s="1"/>
  <c r="O7" i="1"/>
  <c r="A40" i="1" l="1"/>
  <c r="A41" i="1" s="1"/>
  <c r="O41" i="1"/>
  <c r="O40" i="1"/>
  <c r="O37" i="1"/>
  <c r="O34" i="1"/>
  <c r="O31" i="1"/>
  <c r="O30" i="1"/>
  <c r="O29" i="1"/>
  <c r="O28" i="1"/>
  <c r="O24" i="1"/>
  <c r="O26" i="1"/>
  <c r="O25" i="1"/>
  <c r="O20" i="1"/>
  <c r="O27" i="1"/>
  <c r="O22" i="1"/>
  <c r="O21" i="1"/>
  <c r="O15" i="1"/>
  <c r="O14" i="1"/>
  <c r="O13" i="1"/>
  <c r="O12" i="1"/>
  <c r="O11" i="1"/>
  <c r="O10" i="1"/>
  <c r="O8" i="1"/>
  <c r="O6" i="1"/>
  <c r="O16" i="1"/>
  <c r="G42" i="1" l="1"/>
  <c r="G43" i="1" s="1"/>
  <c r="D42" i="1"/>
  <c r="V35" i="1"/>
</calcChain>
</file>

<file path=xl/sharedStrings.xml><?xml version="1.0" encoding="utf-8"?>
<sst xmlns="http://schemas.openxmlformats.org/spreadsheetml/2006/main" count="200" uniqueCount="111">
  <si>
    <t>Source de Financement</t>
  </si>
  <si>
    <t>Imputation Budgétaire</t>
  </si>
  <si>
    <t>INTITULE BUDGETAIRE</t>
  </si>
  <si>
    <t xml:space="preserve"> Nature des prestations </t>
  </si>
  <si>
    <t>Mode de passation</t>
  </si>
  <si>
    <t>Date de publication                                                                                                                                                           de l'Avis</t>
  </si>
  <si>
    <t>Date de remise des offres                                                                                                                                                             ou des propositions</t>
  </si>
  <si>
    <t>Date probable de démarrage                                                                                                                                                       des prestations</t>
  </si>
  <si>
    <t>PRESTATIONS INTELLECTUELLES</t>
  </si>
  <si>
    <t>CC</t>
  </si>
  <si>
    <t>Sous Total 1</t>
  </si>
  <si>
    <t xml:space="preserve">  FOURNITURES ET SERVICES COURANTS</t>
  </si>
  <si>
    <t>Achat de carburant</t>
  </si>
  <si>
    <t xml:space="preserve">Acquisition de Carburant et de lubrifiant au profit de l'ACOMOD-BURKINA </t>
  </si>
  <si>
    <t xml:space="preserve">Achat de fournitures de bureau </t>
  </si>
  <si>
    <t>Achat produits d'entretien</t>
  </si>
  <si>
    <t>DCF</t>
  </si>
  <si>
    <t>Entretien et réparation du matériel de transport</t>
  </si>
  <si>
    <t>Entretien et réparation de matériel informatique</t>
  </si>
  <si>
    <t>ED</t>
  </si>
  <si>
    <t>Assurance des véhicules</t>
  </si>
  <si>
    <t>Frais de gardiennage</t>
  </si>
  <si>
    <t>Sous Total 2</t>
  </si>
  <si>
    <t>TRAVAUX</t>
  </si>
  <si>
    <t>Sous Total 3</t>
  </si>
  <si>
    <t>EQUIPEMENTS</t>
  </si>
  <si>
    <t>Consommables informatiques</t>
  </si>
  <si>
    <t>Sous Total 4</t>
  </si>
  <si>
    <t>TOTAL GENERAL</t>
  </si>
  <si>
    <t xml:space="preserve">              LEGENDE</t>
  </si>
  <si>
    <t>DCNF : Demande de Cotation Non Formelle</t>
  </si>
  <si>
    <t>DDPx : Demande de Prix</t>
  </si>
  <si>
    <t xml:space="preserve">MC : Marché à Commande </t>
  </si>
  <si>
    <t>ED : Entente Directe</t>
  </si>
  <si>
    <t>CC : Consultation de Consultant</t>
  </si>
  <si>
    <t>DPA : Demande de Proposition Allégée</t>
  </si>
  <si>
    <t xml:space="preserve">           C:  Commande</t>
  </si>
  <si>
    <t>Assurance multi-risques (risques chantiers etc.)</t>
  </si>
  <si>
    <t>AGENCE DE CONSEIL ET DE MAITRISE D'OUVRAGE DELEGUEE EN BATIMENT ET AMENAGEMENT URBAIN (ACOMOD-BURKINA)</t>
  </si>
  <si>
    <t xml:space="preserve">DCF </t>
  </si>
  <si>
    <t xml:space="preserve">ED </t>
  </si>
  <si>
    <t xml:space="preserve">CC </t>
  </si>
  <si>
    <t>Assurance multi-risques</t>
  </si>
  <si>
    <t xml:space="preserve">Acquisition et installation de matériel informatique au profit de l'ACOMOD-BURKINA </t>
  </si>
  <si>
    <t>Matériels informatiques</t>
  </si>
  <si>
    <t xml:space="preserve">Frais de formation     </t>
  </si>
  <si>
    <t>Achats, études et prestations de services</t>
  </si>
  <si>
    <t>DCF: Demande de Cotation Formelle</t>
  </si>
  <si>
    <t>Diodama Gaston KABORE</t>
  </si>
  <si>
    <t xml:space="preserve">Frais de recrutement de personnel </t>
  </si>
  <si>
    <t>Migration et maintenance de logiciel de comptabilité</t>
  </si>
  <si>
    <t>Sélection d'un cabinet pour le recrutement de personnel au profit de l'ACOMOD-BURKINA</t>
  </si>
  <si>
    <t xml:space="preserve">     Chevalier de l'ordre de Mérite Burkinabè </t>
  </si>
  <si>
    <t>Elaboration du plan de mise en conformité par rapport aux exigences de la norme ISO 9001 de l'ACOMOD-BURKINA</t>
  </si>
  <si>
    <t>REC</t>
  </si>
  <si>
    <t>6042 </t>
  </si>
  <si>
    <t> 6047</t>
  </si>
  <si>
    <t> 6057</t>
  </si>
  <si>
    <t xml:space="preserve">Entretien et réparation du matériel et mobilier de bureau             </t>
  </si>
  <si>
    <t xml:space="preserve">Honoraires                                   </t>
  </si>
  <si>
    <t>Frais de réception (pause-café)</t>
  </si>
  <si>
    <t>Frais d'entretien des locaux</t>
  </si>
  <si>
    <t xml:space="preserve"> Montant estimé de l'inscription budgétaire </t>
  </si>
  <si>
    <t>Temps nécessaire à l'évaluation des offres</t>
  </si>
  <si>
    <t>Ladji COULIBALY</t>
  </si>
  <si>
    <t xml:space="preserve">   </t>
  </si>
  <si>
    <t>Budget ACOMOD-B, exercice 2024</t>
  </si>
  <si>
    <t xml:space="preserve">Entretien et réparation de bâtiments    </t>
  </si>
  <si>
    <t>Travaux d’entretien et réparation du bâtiment R+2 et annexes de l'Agence</t>
  </si>
  <si>
    <t>Assurance santé du personnel</t>
  </si>
  <si>
    <t>Autres charges de publicité et de relation publique</t>
  </si>
  <si>
    <t>Réseau informatique et cablage</t>
  </si>
  <si>
    <t>Matériels de bureau</t>
  </si>
  <si>
    <t>Acquisition, installation  et maintenance de logiciel de comptabilité</t>
  </si>
  <si>
    <t xml:space="preserve">Acquisition et installation de matériel de bureau au profit de l'ACOMOD-BURKINA </t>
  </si>
  <si>
    <t>Recrutement d'un cabinet d'avocat pour le suivi des dossiers en contentieux de l'ACOMOD-BURKINA</t>
  </si>
  <si>
    <t>Diffusion de films documentaires au profit de l'ACOMOD-BURKINA</t>
  </si>
  <si>
    <t>Maintenance du reseau informatique de la connexion LS  au profit de l'ACOMOD-BURKINA (à commande)</t>
  </si>
  <si>
    <t>PLAN DE PASSATION DES MARCHES GESTION 2025 DE L'ACOMOD-BURKINA</t>
  </si>
  <si>
    <t>Montant estimé de l’inscription budgétaire</t>
  </si>
  <si>
    <t>Montant / Dépenses engagées non liquidées</t>
  </si>
  <si>
    <t>Date Butoir</t>
  </si>
  <si>
    <t>Gestionnaire de crédit</t>
  </si>
  <si>
    <t>Numéro</t>
  </si>
  <si>
    <t>6241; 62482; 2345 &amp; 238</t>
  </si>
  <si>
    <t>DAFC</t>
  </si>
  <si>
    <t xml:space="preserve">Achat de fournitures de bureau            </t>
  </si>
  <si>
    <t>DCF à C</t>
  </si>
  <si>
    <t xml:space="preserve">Acquisition de consommables informatiques </t>
  </si>
  <si>
    <t xml:space="preserve">Achat produits d'entretien                </t>
  </si>
  <si>
    <t xml:space="preserve">DCF à C </t>
  </si>
  <si>
    <t xml:space="preserve">Entretien et réparation du matériel de transport                            </t>
  </si>
  <si>
    <t xml:space="preserve">Entretien et réparation du matériel informatique  </t>
  </si>
  <si>
    <t xml:space="preserve">Entretiens et réparation des climatiseurs                             </t>
  </si>
  <si>
    <t xml:space="preserve">Service de gardiennage des locaux profit de l'ACOMOD-BURKINA </t>
  </si>
  <si>
    <t xml:space="preserve">Prestation de service de pause-café et de pause-déjeunée au profit de l'ACOMOD-BURKINA               </t>
  </si>
  <si>
    <t>Budget ACOMOD-B, exercice 2025</t>
  </si>
  <si>
    <t xml:space="preserve"> Le Directeur de la Passation des Marchés</t>
  </si>
  <si>
    <t>REC: Réconduction</t>
  </si>
  <si>
    <t>Prestations d'assistance technique pour le suivi fiscal et  comptable de l'exercice 2025</t>
  </si>
  <si>
    <t xml:space="preserve">Délai prévisionnel                                                                                                                                                                            d'exécution (en jours)  </t>
  </si>
  <si>
    <t>Relecture des statuts de l'Agence et du personnel de l'ACOMOD-BURKINA</t>
  </si>
  <si>
    <t>Mission de commissariat aux comptes au profit de l'ACOMOD-BURKINA</t>
  </si>
  <si>
    <t xml:space="preserve">Formation des agents de l'Audit interne et du Contrôle de gestion </t>
  </si>
  <si>
    <t xml:space="preserve">Formation des agents de la Direction Générale </t>
  </si>
  <si>
    <t xml:space="preserve">Formation des agents de la Direction Technique </t>
  </si>
  <si>
    <t>Formation des agents de la Direction de la Passation des Marchés</t>
  </si>
  <si>
    <t xml:space="preserve">Entretien et nettoyage des locaux de l'ACOMOD-BURKINA  (à commande) </t>
  </si>
  <si>
    <t xml:space="preserve"> Le Directeur Général</t>
  </si>
  <si>
    <t>Formation des agents de la  Direction de l'Administration des Finances et de Comptabilité</t>
  </si>
  <si>
    <t>Formation spécifique des administrateurs, des membres du Comité d’Audit et des collaborateurs de l'Agence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</si>
</sst>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_C_F_A_-;\-* #,##0\ _C_F_A_-;_-* &quot;-&quot;\ _C_F_A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Lucida Fax"/>
      <family val="1"/>
    </font>
    <font>
      <sz val="8"/>
      <name val="Lucida Fax"/>
      <family val="1"/>
    </font>
    <font>
      <sz val="8"/>
      <color rgb="FFFF0000"/>
      <name val="Calibri"/>
      <family val="2"/>
      <scheme val="minor"/>
    </font>
    <font>
      <sz val="8"/>
      <color theme="5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</font>
    <font>
      <b/>
      <sz val="10"/>
      <color theme="1"/>
      <name val="Lucida Fax"/>
      <family val="1"/>
    </font>
    <font>
      <b/>
      <sz val="10"/>
      <name val="Lucida Fax"/>
      <family val="1"/>
    </font>
    <font>
      <sz val="10"/>
      <name val="Lucida Fax"/>
      <family val="1"/>
    </font>
    <font>
      <b/>
      <sz val="9"/>
      <color theme="1"/>
      <name val="Lucida Fax"/>
      <family val="1"/>
    </font>
    <font>
      <b/>
      <sz val="9"/>
      <name val="Lucida Fax"/>
      <family val="1"/>
    </font>
    <font>
      <sz val="9"/>
      <color theme="1"/>
      <name val="Lucida Fax"/>
      <family val="1"/>
    </font>
    <font>
      <sz val="9"/>
      <name val="Lucida Fax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Lucida Fax"/>
      <family val="1"/>
    </font>
    <font>
      <b/>
      <u/>
      <sz val="10"/>
      <name val="Lucida Fax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3" fontId="3" fillId="0" borderId="0" xfId="0" applyNumberFormat="1" applyFont="1"/>
    <xf numFmtId="0" fontId="4" fillId="0" borderId="0" xfId="0" applyFont="1" applyAlignment="1">
      <alignment horizontal="center" vertical="center"/>
    </xf>
    <xf numFmtId="165" fontId="4" fillId="0" borderId="0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0" xfId="1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left" vertical="center" textRotation="90" wrapText="1"/>
    </xf>
    <xf numFmtId="0" fontId="13" fillId="3" borderId="7" xfId="0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3" fontId="16" fillId="2" borderId="1" xfId="0" applyNumberFormat="1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wrapText="1"/>
    </xf>
    <xf numFmtId="16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" fontId="17" fillId="2" borderId="1" xfId="0" applyNumberFormat="1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justify" vertical="center" wrapText="1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justify" vertical="center" wrapText="1"/>
    </xf>
    <xf numFmtId="166" fontId="16" fillId="0" borderId="1" xfId="0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6" fontId="17" fillId="0" borderId="1" xfId="0" applyNumberFormat="1" applyFont="1" applyBorder="1" applyAlignment="1">
      <alignment horizontal="left" vertical="center"/>
    </xf>
    <xf numFmtId="3" fontId="16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3" fontId="16" fillId="2" borderId="2" xfId="0" applyNumberFormat="1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16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6" fontId="17" fillId="2" borderId="0" xfId="0" applyNumberFormat="1" applyFont="1" applyFill="1" applyAlignment="1">
      <alignment horizontal="left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6" fontId="17" fillId="2" borderId="2" xfId="0" applyNumberFormat="1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16" fontId="15" fillId="0" borderId="1" xfId="0" applyNumberFormat="1" applyFont="1" applyBorder="1" applyAlignment="1">
      <alignment horizontal="center" vertical="center"/>
    </xf>
    <xf numFmtId="16" fontId="17" fillId="0" borderId="0" xfId="0" applyNumberFormat="1" applyFont="1" applyAlignment="1">
      <alignment horizontal="left" vertical="center"/>
    </xf>
    <xf numFmtId="16" fontId="15" fillId="0" borderId="1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16" fontId="15" fillId="2" borderId="1" xfId="0" applyNumberFormat="1" applyFont="1" applyFill="1" applyBorder="1" applyAlignment="1">
      <alignment horizontal="center" vertical="center"/>
    </xf>
    <xf numFmtId="165" fontId="15" fillId="2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7" borderId="6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left" vertical="center" wrapText="1"/>
    </xf>
    <xf numFmtId="3" fontId="13" fillId="5" borderId="7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" fontId="17" fillId="0" borderId="1" xfId="0" applyNumberFormat="1" applyFont="1" applyBorder="1" applyAlignment="1">
      <alignment horizontal="left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3" fillId="5" borderId="3" xfId="0" applyNumberFormat="1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left" vertical="center" wrapText="1"/>
    </xf>
    <xf numFmtId="3" fontId="13" fillId="5" borderId="11" xfId="0" applyNumberFormat="1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left" vertical="center" wrapText="1"/>
    </xf>
    <xf numFmtId="3" fontId="13" fillId="6" borderId="7" xfId="0" applyNumberFormat="1" applyFont="1" applyFill="1" applyBorder="1" applyAlignment="1">
      <alignment horizontal="left" vertical="center" wrapText="1"/>
    </xf>
    <xf numFmtId="3" fontId="13" fillId="6" borderId="13" xfId="0" applyNumberFormat="1" applyFont="1" applyFill="1" applyBorder="1" applyAlignment="1">
      <alignment horizontal="left" vertical="center" wrapText="1"/>
    </xf>
    <xf numFmtId="3" fontId="13" fillId="6" borderId="14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3"/>
  <sheetViews>
    <sheetView tabSelected="1" view="pageBreakPreview" zoomScaleNormal="130" zoomScaleSheetLayoutView="100" zoomScalePageLayoutView="80" workbookViewId="0">
      <selection activeCell="B1" sqref="B1:P1"/>
    </sheetView>
  </sheetViews>
  <sheetFormatPr baseColWidth="10" defaultColWidth="11.42578125" defaultRowHeight="11.25" x14ac:dyDescent="0.2"/>
  <cols>
    <col min="1" max="1" width="6.140625" style="4" customWidth="1"/>
    <col min="2" max="2" width="15.85546875" style="1" customWidth="1"/>
    <col min="3" max="3" width="8" style="4" customWidth="1"/>
    <col min="4" max="4" width="13" style="4" bestFit="1" customWidth="1"/>
    <col min="5" max="5" width="6.85546875" style="4" customWidth="1"/>
    <col min="6" max="6" width="14.85546875" style="17" customWidth="1"/>
    <col min="7" max="7" width="11.28515625" style="18" bestFit="1" customWidth="1"/>
    <col min="8" max="8" width="29.85546875" style="1" customWidth="1"/>
    <col min="9" max="9" width="6" style="1" customWidth="1"/>
    <col min="10" max="11" width="8.140625" style="1" bestFit="1" customWidth="1"/>
    <col min="12" max="12" width="7.7109375" style="1" bestFit="1" customWidth="1"/>
    <col min="13" max="13" width="8.140625" style="1" bestFit="1" customWidth="1"/>
    <col min="14" max="14" width="6.28515625" style="1" customWidth="1"/>
    <col min="15" max="15" width="6.85546875" style="20" bestFit="1" customWidth="1"/>
    <col min="16" max="16" width="6.42578125" style="1" customWidth="1"/>
    <col min="17" max="17" width="4.7109375" style="1" customWidth="1"/>
    <col min="18" max="18" width="17.140625" style="1" customWidth="1"/>
    <col min="19" max="16384" width="11.42578125" style="1"/>
  </cols>
  <sheetData>
    <row r="1" spans="1:20" ht="14.25" thickTop="1" thickBot="1" x14ac:dyDescent="0.25">
      <c r="B1" s="119" t="s">
        <v>38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20" ht="18" customHeight="1" thickTop="1" x14ac:dyDescent="0.2">
      <c r="A2" s="119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</row>
    <row r="3" spans="1:20" ht="108" customHeight="1" x14ac:dyDescent="0.2">
      <c r="A3" s="21" t="s">
        <v>83</v>
      </c>
      <c r="B3" s="22" t="s">
        <v>0</v>
      </c>
      <c r="C3" s="22" t="s">
        <v>1</v>
      </c>
      <c r="D3" s="22" t="s">
        <v>79</v>
      </c>
      <c r="E3" s="22" t="s">
        <v>80</v>
      </c>
      <c r="F3" s="22" t="s">
        <v>2</v>
      </c>
      <c r="G3" s="23" t="s">
        <v>62</v>
      </c>
      <c r="H3" s="22" t="s">
        <v>3</v>
      </c>
      <c r="I3" s="22" t="s">
        <v>4</v>
      </c>
      <c r="J3" s="22" t="s">
        <v>5</v>
      </c>
      <c r="K3" s="22" t="s">
        <v>6</v>
      </c>
      <c r="L3" s="22" t="s">
        <v>63</v>
      </c>
      <c r="M3" s="22" t="s">
        <v>7</v>
      </c>
      <c r="N3" s="22" t="s">
        <v>100</v>
      </c>
      <c r="O3" s="24" t="s">
        <v>81</v>
      </c>
      <c r="P3" s="25" t="s">
        <v>82</v>
      </c>
    </row>
    <row r="4" spans="1:20" ht="18" customHeight="1" x14ac:dyDescent="0.2">
      <c r="A4" s="90" t="s">
        <v>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20" ht="36" x14ac:dyDescent="0.2">
      <c r="A5" s="26">
        <v>1</v>
      </c>
      <c r="B5" s="27" t="s">
        <v>96</v>
      </c>
      <c r="C5" s="28" t="s">
        <v>57</v>
      </c>
      <c r="D5" s="29">
        <v>4000000</v>
      </c>
      <c r="E5" s="30">
        <v>0</v>
      </c>
      <c r="F5" s="31" t="s">
        <v>46</v>
      </c>
      <c r="G5" s="32">
        <v>4000000</v>
      </c>
      <c r="H5" s="33" t="s">
        <v>99</v>
      </c>
      <c r="I5" s="30" t="s">
        <v>41</v>
      </c>
      <c r="J5" s="34">
        <v>45783</v>
      </c>
      <c r="K5" s="34">
        <v>45790</v>
      </c>
      <c r="L5" s="35">
        <v>1</v>
      </c>
      <c r="M5" s="34">
        <v>45810</v>
      </c>
      <c r="N5" s="30">
        <v>365</v>
      </c>
      <c r="O5" s="36">
        <f>+M5+N5-1</f>
        <v>46174</v>
      </c>
      <c r="P5" s="37" t="s">
        <v>85</v>
      </c>
    </row>
    <row r="6" spans="1:20" ht="36" x14ac:dyDescent="0.2">
      <c r="A6" s="38">
        <f>+A5+1</f>
        <v>2</v>
      </c>
      <c r="B6" s="27" t="s">
        <v>96</v>
      </c>
      <c r="C6" s="30">
        <v>6324</v>
      </c>
      <c r="D6" s="39">
        <v>2000000</v>
      </c>
      <c r="E6" s="30">
        <v>0</v>
      </c>
      <c r="F6" s="40" t="s">
        <v>59</v>
      </c>
      <c r="G6" s="41">
        <v>2000000</v>
      </c>
      <c r="H6" s="33" t="s">
        <v>101</v>
      </c>
      <c r="I6" s="30" t="s">
        <v>9</v>
      </c>
      <c r="J6" s="42">
        <v>45848</v>
      </c>
      <c r="K6" s="42">
        <v>45854</v>
      </c>
      <c r="L6" s="43">
        <v>1</v>
      </c>
      <c r="M6" s="42">
        <v>45870</v>
      </c>
      <c r="N6" s="30">
        <v>60</v>
      </c>
      <c r="O6" s="36">
        <f t="shared" ref="O6:O14" si="0">+M6+N6</f>
        <v>45930</v>
      </c>
      <c r="P6" s="37" t="s">
        <v>85</v>
      </c>
    </row>
    <row r="7" spans="1:20" ht="36" x14ac:dyDescent="0.2">
      <c r="A7" s="38">
        <f>+A6+1</f>
        <v>3</v>
      </c>
      <c r="B7" s="27" t="s">
        <v>96</v>
      </c>
      <c r="C7" s="30">
        <v>6324</v>
      </c>
      <c r="D7" s="39">
        <v>4000000</v>
      </c>
      <c r="E7" s="30">
        <v>0</v>
      </c>
      <c r="F7" s="40" t="s">
        <v>59</v>
      </c>
      <c r="G7" s="44">
        <v>4000000</v>
      </c>
      <c r="H7" s="33" t="s">
        <v>102</v>
      </c>
      <c r="I7" s="30" t="s">
        <v>54</v>
      </c>
      <c r="J7" s="45">
        <v>0</v>
      </c>
      <c r="K7" s="45">
        <v>0</v>
      </c>
      <c r="L7" s="35">
        <v>1</v>
      </c>
      <c r="M7" s="34">
        <v>45748</v>
      </c>
      <c r="N7" s="46">
        <v>365</v>
      </c>
      <c r="O7" s="36">
        <f t="shared" si="0"/>
        <v>46113</v>
      </c>
      <c r="P7" s="37" t="s">
        <v>85</v>
      </c>
    </row>
    <row r="8" spans="1:20" s="2" customFormat="1" ht="48" x14ac:dyDescent="0.2">
      <c r="A8" s="38">
        <f>+A7+1</f>
        <v>4</v>
      </c>
      <c r="B8" s="27" t="s">
        <v>96</v>
      </c>
      <c r="C8" s="30">
        <v>6324</v>
      </c>
      <c r="D8" s="29">
        <f>+G8</f>
        <v>5500000</v>
      </c>
      <c r="E8" s="30">
        <v>0</v>
      </c>
      <c r="F8" s="40" t="s">
        <v>59</v>
      </c>
      <c r="G8" s="32">
        <v>5500000</v>
      </c>
      <c r="H8" s="47" t="s">
        <v>53</v>
      </c>
      <c r="I8" s="46" t="s">
        <v>19</v>
      </c>
      <c r="J8" s="34">
        <v>45734</v>
      </c>
      <c r="K8" s="34">
        <v>45742</v>
      </c>
      <c r="L8" s="35">
        <v>1</v>
      </c>
      <c r="M8" s="34">
        <v>45748</v>
      </c>
      <c r="N8" s="46">
        <v>60</v>
      </c>
      <c r="O8" s="36">
        <f t="shared" si="0"/>
        <v>45808</v>
      </c>
      <c r="P8" s="37" t="s">
        <v>85</v>
      </c>
    </row>
    <row r="9" spans="1:20" s="2" customFormat="1" ht="48" x14ac:dyDescent="0.2">
      <c r="A9" s="38">
        <f>+A8+1</f>
        <v>5</v>
      </c>
      <c r="B9" s="47" t="s">
        <v>66</v>
      </c>
      <c r="C9" s="30">
        <v>6324</v>
      </c>
      <c r="D9" s="29">
        <v>10000000</v>
      </c>
      <c r="E9" s="30">
        <v>0</v>
      </c>
      <c r="F9" s="40" t="s">
        <v>59</v>
      </c>
      <c r="G9" s="32">
        <v>10000000</v>
      </c>
      <c r="H9" s="47" t="s">
        <v>75</v>
      </c>
      <c r="I9" s="46" t="s">
        <v>9</v>
      </c>
      <c r="J9" s="34">
        <v>45658</v>
      </c>
      <c r="K9" s="34">
        <v>45664</v>
      </c>
      <c r="L9" s="35">
        <v>1</v>
      </c>
      <c r="M9" s="34">
        <v>45677</v>
      </c>
      <c r="N9" s="48">
        <v>365</v>
      </c>
      <c r="O9" s="49">
        <f>+M9+N9-20</f>
        <v>46022</v>
      </c>
      <c r="P9" s="37" t="s">
        <v>85</v>
      </c>
    </row>
    <row r="10" spans="1:20" ht="36" x14ac:dyDescent="0.2">
      <c r="A10" s="38">
        <f t="shared" ref="A10:A13" si="1">+A9+1</f>
        <v>6</v>
      </c>
      <c r="B10" s="27" t="s">
        <v>96</v>
      </c>
      <c r="C10" s="30">
        <v>6324</v>
      </c>
      <c r="D10" s="50">
        <v>3000000</v>
      </c>
      <c r="E10" s="30">
        <v>0</v>
      </c>
      <c r="F10" s="51" t="s">
        <v>45</v>
      </c>
      <c r="G10" s="52">
        <v>3000000</v>
      </c>
      <c r="H10" s="53" t="s">
        <v>103</v>
      </c>
      <c r="I10" s="54" t="s">
        <v>9</v>
      </c>
      <c r="J10" s="34">
        <v>45964</v>
      </c>
      <c r="K10" s="34">
        <v>45971</v>
      </c>
      <c r="L10" s="35">
        <v>1</v>
      </c>
      <c r="M10" s="34">
        <v>45981</v>
      </c>
      <c r="N10" s="46">
        <v>15</v>
      </c>
      <c r="O10" s="36">
        <f t="shared" si="0"/>
        <v>45996</v>
      </c>
      <c r="P10" s="55" t="s">
        <v>85</v>
      </c>
      <c r="R10" s="6"/>
    </row>
    <row r="11" spans="1:20" s="3" customFormat="1" ht="32.25" customHeight="1" x14ac:dyDescent="0.2">
      <c r="A11" s="38">
        <f t="shared" si="1"/>
        <v>7</v>
      </c>
      <c r="B11" s="27" t="s">
        <v>96</v>
      </c>
      <c r="C11" s="56">
        <v>633</v>
      </c>
      <c r="D11" s="50">
        <v>3000000</v>
      </c>
      <c r="E11" s="56">
        <v>0</v>
      </c>
      <c r="F11" s="51" t="s">
        <v>45</v>
      </c>
      <c r="G11" s="52">
        <v>3000000</v>
      </c>
      <c r="H11" s="53" t="s">
        <v>104</v>
      </c>
      <c r="I11" s="46" t="s">
        <v>9</v>
      </c>
      <c r="J11" s="34">
        <v>45971</v>
      </c>
      <c r="K11" s="34">
        <v>45978</v>
      </c>
      <c r="L11" s="35">
        <v>1</v>
      </c>
      <c r="M11" s="34">
        <v>45772</v>
      </c>
      <c r="N11" s="46">
        <v>15</v>
      </c>
      <c r="O11" s="36">
        <f t="shared" si="0"/>
        <v>45787</v>
      </c>
      <c r="P11" s="37" t="s">
        <v>85</v>
      </c>
    </row>
    <row r="12" spans="1:20" s="2" customFormat="1" ht="24" x14ac:dyDescent="0.2">
      <c r="A12" s="38">
        <f t="shared" si="1"/>
        <v>8</v>
      </c>
      <c r="B12" s="27" t="s">
        <v>96</v>
      </c>
      <c r="C12" s="56">
        <v>633</v>
      </c>
      <c r="D12" s="50">
        <v>3000000</v>
      </c>
      <c r="E12" s="56">
        <v>0</v>
      </c>
      <c r="F12" s="51" t="s">
        <v>45</v>
      </c>
      <c r="G12" s="52">
        <v>3000000</v>
      </c>
      <c r="H12" s="53" t="s">
        <v>105</v>
      </c>
      <c r="I12" s="46" t="s">
        <v>9</v>
      </c>
      <c r="J12" s="34">
        <v>45981</v>
      </c>
      <c r="K12" s="34">
        <v>45987</v>
      </c>
      <c r="L12" s="35">
        <v>1</v>
      </c>
      <c r="M12" s="34">
        <v>45996</v>
      </c>
      <c r="N12" s="46">
        <v>15</v>
      </c>
      <c r="O12" s="36">
        <f t="shared" si="0"/>
        <v>46011</v>
      </c>
      <c r="P12" s="37" t="s">
        <v>85</v>
      </c>
    </row>
    <row r="13" spans="1:20" ht="36" x14ac:dyDescent="0.2">
      <c r="A13" s="38">
        <f t="shared" si="1"/>
        <v>9</v>
      </c>
      <c r="B13" s="27" t="s">
        <v>96</v>
      </c>
      <c r="C13" s="56">
        <v>633</v>
      </c>
      <c r="D13" s="50">
        <v>3000000</v>
      </c>
      <c r="E13" s="56">
        <v>0</v>
      </c>
      <c r="F13" s="51" t="s">
        <v>45</v>
      </c>
      <c r="G13" s="52">
        <v>3000000</v>
      </c>
      <c r="H13" s="53" t="s">
        <v>106</v>
      </c>
      <c r="I13" s="46" t="s">
        <v>9</v>
      </c>
      <c r="J13" s="57">
        <v>45931</v>
      </c>
      <c r="K13" s="57">
        <v>45937</v>
      </c>
      <c r="L13" s="58">
        <v>1</v>
      </c>
      <c r="M13" s="57">
        <v>45945</v>
      </c>
      <c r="N13" s="58">
        <v>15</v>
      </c>
      <c r="O13" s="36">
        <f t="shared" si="0"/>
        <v>45960</v>
      </c>
      <c r="P13" s="37" t="s">
        <v>85</v>
      </c>
      <c r="R13" s="6"/>
    </row>
    <row r="14" spans="1:20" ht="36" x14ac:dyDescent="0.2">
      <c r="A14" s="38">
        <f>+A13+1</f>
        <v>10</v>
      </c>
      <c r="B14" s="27" t="s">
        <v>96</v>
      </c>
      <c r="C14" s="56">
        <v>633</v>
      </c>
      <c r="D14" s="50">
        <v>3000000</v>
      </c>
      <c r="E14" s="56">
        <v>0</v>
      </c>
      <c r="F14" s="51" t="s">
        <v>45</v>
      </c>
      <c r="G14" s="52">
        <v>3000000</v>
      </c>
      <c r="H14" s="53" t="s">
        <v>109</v>
      </c>
      <c r="I14" s="46" t="s">
        <v>9</v>
      </c>
      <c r="J14" s="57">
        <v>45943</v>
      </c>
      <c r="K14" s="57">
        <v>45950</v>
      </c>
      <c r="L14" s="58">
        <v>1</v>
      </c>
      <c r="M14" s="57">
        <v>45958</v>
      </c>
      <c r="N14" s="58">
        <v>7</v>
      </c>
      <c r="O14" s="36">
        <f t="shared" si="0"/>
        <v>45965</v>
      </c>
      <c r="P14" s="37" t="s">
        <v>85</v>
      </c>
    </row>
    <row r="15" spans="1:20" ht="48" x14ac:dyDescent="0.2">
      <c r="A15" s="38">
        <f>+A14+1</f>
        <v>11</v>
      </c>
      <c r="B15" s="47" t="s">
        <v>96</v>
      </c>
      <c r="C15" s="56">
        <v>633</v>
      </c>
      <c r="D15" s="50">
        <f>5000000+2000000</f>
        <v>7000000</v>
      </c>
      <c r="E15" s="56">
        <v>0</v>
      </c>
      <c r="F15" s="51" t="s">
        <v>45</v>
      </c>
      <c r="G15" s="52">
        <f>5000000+2000000</f>
        <v>7000000</v>
      </c>
      <c r="H15" s="53" t="s">
        <v>110</v>
      </c>
      <c r="I15" s="58" t="s">
        <v>9</v>
      </c>
      <c r="J15" s="57">
        <v>45782</v>
      </c>
      <c r="K15" s="57">
        <v>45789</v>
      </c>
      <c r="L15" s="58">
        <v>1</v>
      </c>
      <c r="M15" s="57">
        <v>45810</v>
      </c>
      <c r="N15" s="58">
        <v>10</v>
      </c>
      <c r="O15" s="59">
        <f>+M15+N15</f>
        <v>45820</v>
      </c>
      <c r="P15" s="37" t="s">
        <v>85</v>
      </c>
      <c r="R15" s="5"/>
      <c r="S15" s="5"/>
      <c r="T15" s="5"/>
    </row>
    <row r="16" spans="1:20" ht="36" x14ac:dyDescent="0.2">
      <c r="A16" s="38">
        <f>+A15+1</f>
        <v>12</v>
      </c>
      <c r="B16" s="27" t="s">
        <v>96</v>
      </c>
      <c r="C16" s="30">
        <v>6381</v>
      </c>
      <c r="D16" s="29">
        <v>2000000</v>
      </c>
      <c r="E16" s="30">
        <v>0</v>
      </c>
      <c r="F16" s="40" t="s">
        <v>49</v>
      </c>
      <c r="G16" s="32">
        <v>2000000</v>
      </c>
      <c r="H16" s="31" t="s">
        <v>51</v>
      </c>
      <c r="I16" s="46" t="s">
        <v>9</v>
      </c>
      <c r="J16" s="34">
        <v>45721</v>
      </c>
      <c r="K16" s="34">
        <v>45727</v>
      </c>
      <c r="L16" s="35">
        <v>1</v>
      </c>
      <c r="M16" s="34">
        <v>45748</v>
      </c>
      <c r="N16" s="46">
        <v>60</v>
      </c>
      <c r="O16" s="59">
        <f>+M16+N16</f>
        <v>45808</v>
      </c>
      <c r="P16" s="37" t="s">
        <v>85</v>
      </c>
    </row>
    <row r="17" spans="1:17" ht="12.6" customHeight="1" x14ac:dyDescent="0.2">
      <c r="A17" s="97" t="s">
        <v>10</v>
      </c>
      <c r="B17" s="98"/>
      <c r="C17" s="99"/>
      <c r="D17" s="62">
        <f>SUM(D5:D16)</f>
        <v>49500000</v>
      </c>
      <c r="E17" s="63"/>
      <c r="F17" s="63"/>
      <c r="G17" s="93">
        <f>+G5+G6+G7+G8+G9+G10+G11+G12+G13+G14+G15+G16</f>
        <v>49500000</v>
      </c>
      <c r="H17" s="93"/>
      <c r="I17" s="93"/>
      <c r="J17" s="93"/>
      <c r="K17" s="93"/>
      <c r="L17" s="93"/>
      <c r="M17" s="93"/>
      <c r="N17" s="93"/>
      <c r="O17" s="93"/>
      <c r="P17" s="94"/>
    </row>
    <row r="18" spans="1:17" ht="18.600000000000001" customHeight="1" x14ac:dyDescent="0.2">
      <c r="A18" s="90" t="s">
        <v>11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2"/>
    </row>
    <row r="19" spans="1:17" ht="50.25" customHeight="1" x14ac:dyDescent="0.2">
      <c r="A19" s="64">
        <f>+A16+1</f>
        <v>13</v>
      </c>
      <c r="B19" s="65" t="s">
        <v>96</v>
      </c>
      <c r="C19" s="30">
        <v>235</v>
      </c>
      <c r="D19" s="50">
        <v>7000000</v>
      </c>
      <c r="E19" s="56">
        <v>0</v>
      </c>
      <c r="F19" s="51" t="s">
        <v>71</v>
      </c>
      <c r="G19" s="50">
        <v>7000000</v>
      </c>
      <c r="H19" s="47" t="s">
        <v>77</v>
      </c>
      <c r="I19" s="65" t="s">
        <v>87</v>
      </c>
      <c r="J19" s="66">
        <v>45698</v>
      </c>
      <c r="K19" s="66">
        <v>45702</v>
      </c>
      <c r="L19" s="65">
        <v>1</v>
      </c>
      <c r="M19" s="66">
        <v>45726</v>
      </c>
      <c r="N19" s="67">
        <v>240</v>
      </c>
      <c r="O19" s="68">
        <f>+M19+N19</f>
        <v>45966</v>
      </c>
      <c r="P19" s="69" t="s">
        <v>85</v>
      </c>
    </row>
    <row r="20" spans="1:17" ht="24" x14ac:dyDescent="0.2">
      <c r="A20" s="64">
        <f t="shared" ref="A20:A26" si="2">+A19+1</f>
        <v>14</v>
      </c>
      <c r="B20" s="27" t="s">
        <v>96</v>
      </c>
      <c r="C20" s="30">
        <v>6041</v>
      </c>
      <c r="D20" s="29">
        <v>4400000</v>
      </c>
      <c r="E20" s="30">
        <v>0</v>
      </c>
      <c r="F20" s="31" t="s">
        <v>26</v>
      </c>
      <c r="G20" s="29">
        <v>4400000</v>
      </c>
      <c r="H20" s="47" t="s">
        <v>88</v>
      </c>
      <c r="I20" s="28" t="s">
        <v>87</v>
      </c>
      <c r="J20" s="70">
        <v>45693</v>
      </c>
      <c r="K20" s="70">
        <v>46063</v>
      </c>
      <c r="L20" s="28">
        <v>1</v>
      </c>
      <c r="M20" s="70">
        <v>45721</v>
      </c>
      <c r="N20" s="28">
        <v>60</v>
      </c>
      <c r="O20" s="71">
        <f>+M20+N20</f>
        <v>45781</v>
      </c>
      <c r="P20" s="37" t="s">
        <v>85</v>
      </c>
    </row>
    <row r="21" spans="1:17" ht="36" x14ac:dyDescent="0.2">
      <c r="A21" s="64">
        <f t="shared" si="2"/>
        <v>15</v>
      </c>
      <c r="B21" s="27" t="s">
        <v>96</v>
      </c>
      <c r="C21" s="30" t="s">
        <v>55</v>
      </c>
      <c r="D21" s="29">
        <v>12000000</v>
      </c>
      <c r="E21" s="30">
        <v>0</v>
      </c>
      <c r="F21" s="31" t="s">
        <v>12</v>
      </c>
      <c r="G21" s="29">
        <v>12000000</v>
      </c>
      <c r="H21" s="47" t="s">
        <v>13</v>
      </c>
      <c r="I21" s="28" t="s">
        <v>40</v>
      </c>
      <c r="J21" s="72">
        <v>45672</v>
      </c>
      <c r="K21" s="72">
        <v>45679</v>
      </c>
      <c r="L21" s="28">
        <v>1</v>
      </c>
      <c r="M21" s="72">
        <v>45693</v>
      </c>
      <c r="N21" s="48">
        <v>300</v>
      </c>
      <c r="O21" s="49">
        <f>+M21+N21</f>
        <v>45993</v>
      </c>
      <c r="P21" s="37" t="s">
        <v>85</v>
      </c>
    </row>
    <row r="22" spans="1:17" ht="24" x14ac:dyDescent="0.2">
      <c r="A22" s="64">
        <f t="shared" si="2"/>
        <v>16</v>
      </c>
      <c r="B22" s="27" t="s">
        <v>96</v>
      </c>
      <c r="C22" s="30">
        <v>6043</v>
      </c>
      <c r="D22" s="29">
        <v>100000</v>
      </c>
      <c r="E22" s="30">
        <v>0</v>
      </c>
      <c r="F22" s="31" t="s">
        <v>15</v>
      </c>
      <c r="G22" s="29">
        <v>100000</v>
      </c>
      <c r="H22" s="47" t="s">
        <v>89</v>
      </c>
      <c r="I22" s="95" t="s">
        <v>90</v>
      </c>
      <c r="J22" s="101">
        <v>45693</v>
      </c>
      <c r="K22" s="101">
        <v>45700</v>
      </c>
      <c r="L22" s="95">
        <v>1</v>
      </c>
      <c r="M22" s="101">
        <v>45356</v>
      </c>
      <c r="N22" s="95">
        <v>240</v>
      </c>
      <c r="O22" s="96">
        <f>+M22+N22</f>
        <v>45596</v>
      </c>
      <c r="P22" s="102" t="s">
        <v>85</v>
      </c>
      <c r="Q22" s="100"/>
    </row>
    <row r="23" spans="1:17" ht="36" x14ac:dyDescent="0.2">
      <c r="A23" s="64">
        <f t="shared" si="2"/>
        <v>17</v>
      </c>
      <c r="B23" s="27" t="s">
        <v>96</v>
      </c>
      <c r="C23" s="30" t="s">
        <v>56</v>
      </c>
      <c r="D23" s="29">
        <v>4000000</v>
      </c>
      <c r="E23" s="30">
        <v>0</v>
      </c>
      <c r="F23" s="31" t="s">
        <v>14</v>
      </c>
      <c r="G23" s="29">
        <v>4000000</v>
      </c>
      <c r="H23" s="47" t="s">
        <v>86</v>
      </c>
      <c r="I23" s="95"/>
      <c r="J23" s="101"/>
      <c r="K23" s="101"/>
      <c r="L23" s="95"/>
      <c r="M23" s="101"/>
      <c r="N23" s="95"/>
      <c r="O23" s="96"/>
      <c r="P23" s="103"/>
      <c r="Q23" s="100"/>
    </row>
    <row r="24" spans="1:17" ht="30.75" customHeight="1" x14ac:dyDescent="0.2">
      <c r="A24" s="64">
        <f t="shared" si="2"/>
        <v>18</v>
      </c>
      <c r="B24" s="27" t="s">
        <v>96</v>
      </c>
      <c r="C24" s="30">
        <v>6242</v>
      </c>
      <c r="D24" s="29">
        <v>1500000</v>
      </c>
      <c r="E24" s="73">
        <v>0</v>
      </c>
      <c r="F24" s="51" t="s">
        <v>58</v>
      </c>
      <c r="G24" s="29">
        <v>1500000</v>
      </c>
      <c r="H24" s="47" t="s">
        <v>93</v>
      </c>
      <c r="I24" s="28" t="s">
        <v>90</v>
      </c>
      <c r="J24" s="70">
        <v>45721</v>
      </c>
      <c r="K24" s="70">
        <v>45726</v>
      </c>
      <c r="L24" s="28">
        <v>1</v>
      </c>
      <c r="M24" s="70">
        <v>45748</v>
      </c>
      <c r="N24" s="74">
        <v>240</v>
      </c>
      <c r="O24" s="36">
        <f>+M24+N24</f>
        <v>45988</v>
      </c>
      <c r="P24" s="37" t="s">
        <v>85</v>
      </c>
    </row>
    <row r="25" spans="1:17" ht="30.75" customHeight="1" x14ac:dyDescent="0.2">
      <c r="A25" s="64">
        <f t="shared" si="2"/>
        <v>19</v>
      </c>
      <c r="B25" s="27" t="s">
        <v>96</v>
      </c>
      <c r="C25" s="30">
        <v>62431</v>
      </c>
      <c r="D25" s="29">
        <v>2400000</v>
      </c>
      <c r="E25" s="43">
        <v>0</v>
      </c>
      <c r="F25" s="31" t="s">
        <v>18</v>
      </c>
      <c r="G25" s="29">
        <v>2400000</v>
      </c>
      <c r="H25" s="47" t="s">
        <v>92</v>
      </c>
      <c r="I25" s="28" t="s">
        <v>90</v>
      </c>
      <c r="J25" s="70">
        <v>45726</v>
      </c>
      <c r="K25" s="70">
        <v>45730</v>
      </c>
      <c r="L25" s="28">
        <v>1</v>
      </c>
      <c r="M25" s="70">
        <v>45748</v>
      </c>
      <c r="N25" s="74">
        <v>240</v>
      </c>
      <c r="O25" s="59">
        <f>+M25+N25</f>
        <v>45988</v>
      </c>
      <c r="P25" s="37" t="s">
        <v>85</v>
      </c>
    </row>
    <row r="26" spans="1:17" ht="48" x14ac:dyDescent="0.2">
      <c r="A26" s="64">
        <f t="shared" si="2"/>
        <v>20</v>
      </c>
      <c r="B26" s="27" t="s">
        <v>96</v>
      </c>
      <c r="C26" s="30">
        <v>62432</v>
      </c>
      <c r="D26" s="29">
        <v>5000000</v>
      </c>
      <c r="E26" s="43">
        <v>0</v>
      </c>
      <c r="F26" s="31" t="s">
        <v>50</v>
      </c>
      <c r="G26" s="29">
        <v>5000000</v>
      </c>
      <c r="H26" s="47" t="s">
        <v>73</v>
      </c>
      <c r="I26" s="28" t="s">
        <v>39</v>
      </c>
      <c r="J26" s="70">
        <v>45708</v>
      </c>
      <c r="K26" s="70">
        <v>45713</v>
      </c>
      <c r="L26" s="28">
        <v>1</v>
      </c>
      <c r="M26" s="70">
        <v>45721</v>
      </c>
      <c r="N26" s="74">
        <v>90</v>
      </c>
      <c r="O26" s="36">
        <f>+M26+N26</f>
        <v>45811</v>
      </c>
      <c r="P26" s="37" t="s">
        <v>85</v>
      </c>
    </row>
    <row r="27" spans="1:17" ht="48" x14ac:dyDescent="0.2">
      <c r="A27" s="75">
        <f t="shared" ref="A27:A32" si="3">+A26+1</f>
        <v>21</v>
      </c>
      <c r="B27" s="27" t="s">
        <v>96</v>
      </c>
      <c r="C27" s="28">
        <v>62481</v>
      </c>
      <c r="D27" s="76">
        <v>3500000</v>
      </c>
      <c r="E27" s="74">
        <v>0</v>
      </c>
      <c r="F27" s="77" t="s">
        <v>17</v>
      </c>
      <c r="G27" s="76">
        <v>3500000</v>
      </c>
      <c r="H27" s="27" t="s">
        <v>91</v>
      </c>
      <c r="I27" s="28" t="s">
        <v>90</v>
      </c>
      <c r="J27" s="72">
        <v>45667</v>
      </c>
      <c r="K27" s="72">
        <v>45674</v>
      </c>
      <c r="L27" s="28">
        <v>1</v>
      </c>
      <c r="M27" s="70">
        <v>45689</v>
      </c>
      <c r="N27" s="78">
        <v>330</v>
      </c>
      <c r="O27" s="49">
        <f t="shared" ref="O27:O31" si="4">+M27+N27</f>
        <v>46019</v>
      </c>
      <c r="P27" s="79" t="s">
        <v>85</v>
      </c>
    </row>
    <row r="28" spans="1:17" ht="30" customHeight="1" x14ac:dyDescent="0.2">
      <c r="A28" s="64">
        <f t="shared" si="3"/>
        <v>22</v>
      </c>
      <c r="B28" s="27" t="s">
        <v>96</v>
      </c>
      <c r="C28" s="30">
        <v>6251</v>
      </c>
      <c r="D28" s="29">
        <v>600000</v>
      </c>
      <c r="E28" s="43">
        <v>0</v>
      </c>
      <c r="F28" s="31" t="s">
        <v>42</v>
      </c>
      <c r="G28" s="29">
        <v>600000</v>
      </c>
      <c r="H28" s="47" t="s">
        <v>37</v>
      </c>
      <c r="I28" s="28" t="s">
        <v>19</v>
      </c>
      <c r="J28" s="72">
        <v>45936</v>
      </c>
      <c r="K28" s="72">
        <v>45940</v>
      </c>
      <c r="L28" s="28">
        <v>1</v>
      </c>
      <c r="M28" s="70">
        <v>45962</v>
      </c>
      <c r="N28" s="28">
        <v>365</v>
      </c>
      <c r="O28" s="36">
        <f t="shared" si="4"/>
        <v>46327</v>
      </c>
      <c r="P28" s="37" t="s">
        <v>85</v>
      </c>
    </row>
    <row r="29" spans="1:17" ht="28.5" customHeight="1" x14ac:dyDescent="0.2">
      <c r="A29" s="64">
        <f t="shared" si="3"/>
        <v>23</v>
      </c>
      <c r="B29" s="27" t="s">
        <v>96</v>
      </c>
      <c r="C29" s="30">
        <v>6252</v>
      </c>
      <c r="D29" s="29">
        <v>960000</v>
      </c>
      <c r="E29" s="43">
        <v>0</v>
      </c>
      <c r="F29" s="31" t="s">
        <v>20</v>
      </c>
      <c r="G29" s="29">
        <v>960000</v>
      </c>
      <c r="H29" s="47" t="s">
        <v>20</v>
      </c>
      <c r="I29" s="28" t="s">
        <v>19</v>
      </c>
      <c r="J29" s="72">
        <v>45853</v>
      </c>
      <c r="K29" s="72">
        <v>45856</v>
      </c>
      <c r="L29" s="28">
        <v>1</v>
      </c>
      <c r="M29" s="70">
        <v>45870</v>
      </c>
      <c r="N29" s="28">
        <v>365</v>
      </c>
      <c r="O29" s="36">
        <f t="shared" si="4"/>
        <v>46235</v>
      </c>
      <c r="P29" s="37" t="s">
        <v>85</v>
      </c>
    </row>
    <row r="30" spans="1:17" ht="36" x14ac:dyDescent="0.2">
      <c r="A30" s="64">
        <f t="shared" si="3"/>
        <v>24</v>
      </c>
      <c r="B30" s="27" t="s">
        <v>96</v>
      </c>
      <c r="C30" s="43">
        <v>6258</v>
      </c>
      <c r="D30" s="29">
        <v>17000000</v>
      </c>
      <c r="E30" s="43">
        <v>0</v>
      </c>
      <c r="F30" s="31" t="s">
        <v>69</v>
      </c>
      <c r="G30" s="29">
        <v>17000000</v>
      </c>
      <c r="H30" s="31" t="s">
        <v>69</v>
      </c>
      <c r="I30" s="28" t="s">
        <v>19</v>
      </c>
      <c r="J30" s="72">
        <v>45853</v>
      </c>
      <c r="K30" s="72">
        <v>45857</v>
      </c>
      <c r="L30" s="28">
        <v>1</v>
      </c>
      <c r="M30" s="70">
        <v>45870</v>
      </c>
      <c r="N30" s="28">
        <v>365</v>
      </c>
      <c r="O30" s="36">
        <f t="shared" si="4"/>
        <v>46235</v>
      </c>
      <c r="P30" s="37" t="s">
        <v>85</v>
      </c>
    </row>
    <row r="31" spans="1:17" ht="48" x14ac:dyDescent="0.2">
      <c r="A31" s="64">
        <f t="shared" si="3"/>
        <v>25</v>
      </c>
      <c r="B31" s="27" t="s">
        <v>96</v>
      </c>
      <c r="C31" s="43">
        <v>6278</v>
      </c>
      <c r="D31" s="29">
        <v>5000000</v>
      </c>
      <c r="E31" s="43">
        <v>0</v>
      </c>
      <c r="F31" s="31" t="s">
        <v>70</v>
      </c>
      <c r="G31" s="29">
        <v>5000000</v>
      </c>
      <c r="H31" s="47" t="s">
        <v>76</v>
      </c>
      <c r="I31" s="30" t="s">
        <v>19</v>
      </c>
      <c r="J31" s="42">
        <v>45884</v>
      </c>
      <c r="K31" s="42">
        <v>45889</v>
      </c>
      <c r="L31" s="30">
        <v>1</v>
      </c>
      <c r="M31" s="80">
        <v>45901</v>
      </c>
      <c r="N31" s="30">
        <v>120</v>
      </c>
      <c r="O31" s="36">
        <f t="shared" si="4"/>
        <v>46021</v>
      </c>
      <c r="P31" s="37" t="s">
        <v>85</v>
      </c>
      <c r="Q31" s="5"/>
    </row>
    <row r="32" spans="1:17" ht="36" x14ac:dyDescent="0.2">
      <c r="A32" s="64">
        <f t="shared" si="3"/>
        <v>26</v>
      </c>
      <c r="B32" s="27" t="s">
        <v>96</v>
      </c>
      <c r="C32" s="43">
        <v>63712</v>
      </c>
      <c r="D32" s="81">
        <v>2200000</v>
      </c>
      <c r="E32" s="43">
        <v>0</v>
      </c>
      <c r="F32" s="31" t="s">
        <v>61</v>
      </c>
      <c r="G32" s="29">
        <v>2200000</v>
      </c>
      <c r="H32" s="47" t="s">
        <v>107</v>
      </c>
      <c r="I32" s="28" t="s">
        <v>16</v>
      </c>
      <c r="J32" s="72">
        <v>45648</v>
      </c>
      <c r="K32" s="72">
        <v>45655</v>
      </c>
      <c r="L32" s="28">
        <v>1</v>
      </c>
      <c r="M32" s="72">
        <v>45292</v>
      </c>
      <c r="N32" s="74">
        <v>365</v>
      </c>
      <c r="O32" s="36">
        <f>+M32+N32</f>
        <v>45657</v>
      </c>
      <c r="P32" s="37" t="s">
        <v>85</v>
      </c>
    </row>
    <row r="33" spans="1:22" s="5" customFormat="1" ht="36" x14ac:dyDescent="0.2">
      <c r="A33" s="64">
        <f>+A32+1</f>
        <v>27</v>
      </c>
      <c r="B33" s="27" t="s">
        <v>96</v>
      </c>
      <c r="C33" s="73">
        <v>6372</v>
      </c>
      <c r="D33" s="50">
        <v>4000000</v>
      </c>
      <c r="E33" s="73">
        <v>0</v>
      </c>
      <c r="F33" s="51" t="s">
        <v>21</v>
      </c>
      <c r="G33" s="50">
        <v>4000000</v>
      </c>
      <c r="H33" s="53" t="s">
        <v>94</v>
      </c>
      <c r="I33" s="28" t="s">
        <v>87</v>
      </c>
      <c r="J33" s="72">
        <v>45649</v>
      </c>
      <c r="K33" s="72">
        <v>45652</v>
      </c>
      <c r="L33" s="65">
        <v>1</v>
      </c>
      <c r="M33" s="66">
        <v>45658</v>
      </c>
      <c r="N33" s="74">
        <v>365</v>
      </c>
      <c r="O33" s="36">
        <f>+M33+N33-1</f>
        <v>46022</v>
      </c>
      <c r="P33" s="37" t="s">
        <v>85</v>
      </c>
    </row>
    <row r="34" spans="1:22" ht="36" x14ac:dyDescent="0.2">
      <c r="A34" s="64">
        <f>+A33+1</f>
        <v>28</v>
      </c>
      <c r="B34" s="27" t="s">
        <v>96</v>
      </c>
      <c r="C34" s="43">
        <v>6383</v>
      </c>
      <c r="D34" s="29">
        <v>3000000</v>
      </c>
      <c r="E34" s="43">
        <v>0</v>
      </c>
      <c r="F34" s="31" t="s">
        <v>60</v>
      </c>
      <c r="G34" s="29">
        <v>3000000</v>
      </c>
      <c r="H34" s="47" t="s">
        <v>95</v>
      </c>
      <c r="I34" s="28" t="s">
        <v>87</v>
      </c>
      <c r="J34" s="72">
        <v>45670</v>
      </c>
      <c r="K34" s="72">
        <v>45673</v>
      </c>
      <c r="L34" s="28">
        <v>1</v>
      </c>
      <c r="M34" s="72">
        <v>45693</v>
      </c>
      <c r="N34" s="74">
        <v>300</v>
      </c>
      <c r="O34" s="36">
        <f>+M34+N34</f>
        <v>45993</v>
      </c>
      <c r="P34" s="37" t="s">
        <v>85</v>
      </c>
    </row>
    <row r="35" spans="1:22" ht="15" customHeight="1" x14ac:dyDescent="0.2">
      <c r="A35" s="97" t="s">
        <v>22</v>
      </c>
      <c r="B35" s="98"/>
      <c r="C35" s="99"/>
      <c r="D35" s="62">
        <f>SUM(D19:D34)</f>
        <v>72660000</v>
      </c>
      <c r="E35" s="63"/>
      <c r="F35" s="63"/>
      <c r="G35" s="93">
        <f>SUM(G19:G34)</f>
        <v>72660000</v>
      </c>
      <c r="H35" s="93"/>
      <c r="I35" s="93"/>
      <c r="J35" s="93"/>
      <c r="K35" s="93"/>
      <c r="L35" s="93"/>
      <c r="M35" s="93"/>
      <c r="N35" s="93"/>
      <c r="O35" s="93"/>
      <c r="P35" s="94"/>
      <c r="V35" s="6">
        <f>+G35-D35</f>
        <v>0</v>
      </c>
    </row>
    <row r="36" spans="1:22" ht="14.45" customHeight="1" x14ac:dyDescent="0.2">
      <c r="A36" s="90" t="s">
        <v>23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2"/>
    </row>
    <row r="37" spans="1:22" ht="48" x14ac:dyDescent="0.2">
      <c r="A37" s="38">
        <f>+A34+1</f>
        <v>29</v>
      </c>
      <c r="B37" s="47" t="s">
        <v>96</v>
      </c>
      <c r="C37" s="30" t="s">
        <v>84</v>
      </c>
      <c r="D37" s="29">
        <f>6400000+3000000</f>
        <v>9400000</v>
      </c>
      <c r="E37" s="30">
        <v>0</v>
      </c>
      <c r="F37" s="31" t="s">
        <v>67</v>
      </c>
      <c r="G37" s="29">
        <f>6400000+3000000</f>
        <v>9400000</v>
      </c>
      <c r="H37" s="47" t="s">
        <v>68</v>
      </c>
      <c r="I37" s="30" t="s">
        <v>87</v>
      </c>
      <c r="J37" s="42">
        <v>45733</v>
      </c>
      <c r="K37" s="42">
        <v>45736</v>
      </c>
      <c r="L37" s="30">
        <v>1</v>
      </c>
      <c r="M37" s="42">
        <v>45748</v>
      </c>
      <c r="N37" s="30">
        <v>240</v>
      </c>
      <c r="O37" s="36">
        <f>+M37+N37</f>
        <v>45988</v>
      </c>
      <c r="P37" s="37" t="s">
        <v>85</v>
      </c>
    </row>
    <row r="38" spans="1:22" ht="12.95" customHeight="1" x14ac:dyDescent="0.2">
      <c r="A38" s="97" t="s">
        <v>24</v>
      </c>
      <c r="B38" s="98"/>
      <c r="C38" s="98"/>
      <c r="D38" s="62">
        <f>SUM(D37)</f>
        <v>9400000</v>
      </c>
      <c r="E38" s="60"/>
      <c r="F38" s="61"/>
      <c r="G38" s="107">
        <f>SUM(G37)</f>
        <v>9400000</v>
      </c>
      <c r="H38" s="108"/>
      <c r="I38" s="108"/>
      <c r="J38" s="108"/>
      <c r="K38" s="108"/>
      <c r="L38" s="108"/>
      <c r="M38" s="108"/>
      <c r="N38" s="108"/>
      <c r="O38" s="108"/>
      <c r="P38" s="109"/>
    </row>
    <row r="39" spans="1:22" ht="11.1" customHeight="1" x14ac:dyDescent="0.2">
      <c r="A39" s="90" t="s">
        <v>25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2"/>
    </row>
    <row r="40" spans="1:22" ht="36" x14ac:dyDescent="0.2">
      <c r="A40" s="38">
        <f>+A37+1</f>
        <v>30</v>
      </c>
      <c r="B40" s="47" t="s">
        <v>96</v>
      </c>
      <c r="C40" s="30">
        <v>2441</v>
      </c>
      <c r="D40" s="29">
        <f>1000000+1200000+1500000+3000000</f>
        <v>6700000</v>
      </c>
      <c r="E40" s="30">
        <v>0</v>
      </c>
      <c r="F40" s="31" t="s">
        <v>72</v>
      </c>
      <c r="G40" s="29">
        <f>1000000+1200000+1500000+3000000</f>
        <v>6700000</v>
      </c>
      <c r="H40" s="47" t="s">
        <v>74</v>
      </c>
      <c r="I40" s="30" t="s">
        <v>16</v>
      </c>
      <c r="J40" s="42">
        <v>45856</v>
      </c>
      <c r="K40" s="42">
        <v>45860</v>
      </c>
      <c r="L40" s="30">
        <v>1</v>
      </c>
      <c r="M40" s="42">
        <v>45870</v>
      </c>
      <c r="N40" s="30">
        <v>30</v>
      </c>
      <c r="O40" s="36">
        <f>+M40+N40</f>
        <v>45900</v>
      </c>
      <c r="P40" s="37" t="s">
        <v>85</v>
      </c>
    </row>
    <row r="41" spans="1:22" ht="36" x14ac:dyDescent="0.2">
      <c r="A41" s="38">
        <f>+A40+1</f>
        <v>31</v>
      </c>
      <c r="B41" s="47" t="s">
        <v>96</v>
      </c>
      <c r="C41" s="30">
        <v>2442</v>
      </c>
      <c r="D41" s="29">
        <f>+G41</f>
        <v>15100000</v>
      </c>
      <c r="E41" s="30">
        <v>0</v>
      </c>
      <c r="F41" s="31" t="s">
        <v>44</v>
      </c>
      <c r="G41" s="29">
        <f>2000000+1500000+4500000+6000000+600000+2000000-1500000</f>
        <v>15100000</v>
      </c>
      <c r="H41" s="47" t="s">
        <v>43</v>
      </c>
      <c r="I41" s="30" t="s">
        <v>16</v>
      </c>
      <c r="J41" s="42">
        <v>45748</v>
      </c>
      <c r="K41" s="42">
        <v>45751</v>
      </c>
      <c r="L41" s="30">
        <v>1</v>
      </c>
      <c r="M41" s="80">
        <v>45782</v>
      </c>
      <c r="N41" s="30">
        <v>60</v>
      </c>
      <c r="O41" s="36">
        <f>+M41+N41</f>
        <v>45842</v>
      </c>
      <c r="P41" s="37" t="s">
        <v>85</v>
      </c>
    </row>
    <row r="42" spans="1:22" ht="15.95" customHeight="1" x14ac:dyDescent="0.2">
      <c r="A42" s="97" t="s">
        <v>27</v>
      </c>
      <c r="B42" s="98"/>
      <c r="C42" s="99"/>
      <c r="D42" s="62">
        <f>SUM(D40:D41)</f>
        <v>21800000</v>
      </c>
      <c r="E42" s="63"/>
      <c r="F42" s="63"/>
      <c r="G42" s="93">
        <f>SUM(G40:G41)</f>
        <v>21800000</v>
      </c>
      <c r="H42" s="93"/>
      <c r="I42" s="93"/>
      <c r="J42" s="93"/>
      <c r="K42" s="93"/>
      <c r="L42" s="93"/>
      <c r="M42" s="93"/>
      <c r="N42" s="93"/>
      <c r="O42" s="93"/>
      <c r="P42" s="94"/>
    </row>
    <row r="43" spans="1:22" ht="0.75" customHeight="1" x14ac:dyDescent="0.2">
      <c r="A43" s="110" t="s">
        <v>28</v>
      </c>
      <c r="B43" s="111"/>
      <c r="C43" s="111"/>
      <c r="D43" s="111"/>
      <c r="E43" s="111"/>
      <c r="F43" s="111"/>
      <c r="G43" s="114">
        <f>+G17+G35+G38+G42</f>
        <v>153360000</v>
      </c>
      <c r="H43" s="114"/>
      <c r="I43" s="114"/>
      <c r="J43" s="114"/>
      <c r="K43" s="114"/>
      <c r="L43" s="114"/>
      <c r="M43" s="114"/>
      <c r="N43" s="114"/>
      <c r="O43" s="114"/>
      <c r="P43" s="115"/>
    </row>
    <row r="44" spans="1:22" ht="14.45" customHeight="1" thickBot="1" x14ac:dyDescent="0.25">
      <c r="A44" s="112"/>
      <c r="B44" s="113"/>
      <c r="C44" s="113"/>
      <c r="D44" s="113"/>
      <c r="E44" s="113"/>
      <c r="F44" s="113"/>
      <c r="G44" s="116"/>
      <c r="H44" s="116"/>
      <c r="I44" s="116"/>
      <c r="J44" s="116"/>
      <c r="K44" s="116"/>
      <c r="L44" s="116"/>
      <c r="M44" s="116"/>
      <c r="N44" s="116"/>
      <c r="O44" s="116"/>
      <c r="P44" s="117"/>
    </row>
    <row r="45" spans="1:22" s="11" customFormat="1" ht="16.5" customHeight="1" thickTop="1" x14ac:dyDescent="0.25">
      <c r="A45" s="7" t="s">
        <v>29</v>
      </c>
      <c r="B45" s="7"/>
      <c r="C45" s="7"/>
      <c r="D45" s="7"/>
      <c r="E45" s="7"/>
      <c r="F45" s="8"/>
      <c r="G45" s="9"/>
      <c r="H45" s="9"/>
      <c r="I45" s="9"/>
      <c r="J45" s="9"/>
      <c r="K45" s="9"/>
      <c r="L45" s="9"/>
      <c r="M45" s="9"/>
      <c r="N45" s="9"/>
      <c r="O45" s="19"/>
      <c r="P45" s="10"/>
    </row>
    <row r="46" spans="1:22" s="11" customFormat="1" hidden="1" x14ac:dyDescent="0.25">
      <c r="A46" s="12"/>
      <c r="C46" s="12"/>
      <c r="D46" s="12"/>
      <c r="E46" s="12"/>
      <c r="F46" s="13"/>
      <c r="G46" s="14"/>
      <c r="H46" s="15"/>
      <c r="I46" s="12"/>
      <c r="M46" s="12"/>
      <c r="N46" s="12"/>
      <c r="O46" s="16"/>
    </row>
    <row r="47" spans="1:22" s="11" customFormat="1" ht="12.75" customHeight="1" x14ac:dyDescent="0.25">
      <c r="A47" s="12"/>
      <c r="B47" s="11" t="s">
        <v>47</v>
      </c>
      <c r="C47" s="12"/>
      <c r="D47" s="12"/>
      <c r="E47" s="12"/>
      <c r="F47" s="13"/>
      <c r="G47" s="14"/>
      <c r="H47" s="15"/>
      <c r="I47" s="12"/>
      <c r="M47" s="12"/>
      <c r="N47" s="12"/>
      <c r="O47" s="16"/>
    </row>
    <row r="48" spans="1:22" s="11" customFormat="1" ht="12.75" customHeight="1" x14ac:dyDescent="0.25">
      <c r="A48" s="12"/>
      <c r="B48" s="11" t="s">
        <v>30</v>
      </c>
      <c r="C48" s="12"/>
      <c r="D48" s="12"/>
      <c r="E48" s="12"/>
      <c r="F48" s="13"/>
      <c r="G48" s="14"/>
      <c r="H48" s="15"/>
      <c r="I48" s="12"/>
      <c r="M48" s="12"/>
      <c r="N48" s="12"/>
      <c r="O48" s="16"/>
    </row>
    <row r="49" spans="1:16" s="11" customFormat="1" ht="11.25" customHeight="1" x14ac:dyDescent="0.25">
      <c r="A49" s="12"/>
      <c r="B49" s="11" t="s">
        <v>31</v>
      </c>
      <c r="C49" s="12"/>
      <c r="D49" s="12"/>
      <c r="E49" s="12"/>
      <c r="F49" s="13"/>
      <c r="G49" s="14"/>
      <c r="H49" s="12"/>
      <c r="I49" s="12"/>
      <c r="M49" s="12"/>
      <c r="N49" s="12"/>
      <c r="O49" s="16"/>
    </row>
    <row r="50" spans="1:16" s="11" customFormat="1" ht="9" customHeight="1" x14ac:dyDescent="0.25">
      <c r="A50" s="12"/>
      <c r="B50" s="11" t="s">
        <v>32</v>
      </c>
      <c r="C50" s="12"/>
      <c r="D50" s="12"/>
      <c r="E50" s="12"/>
      <c r="F50" s="13"/>
      <c r="G50" s="14"/>
      <c r="H50" s="12"/>
      <c r="I50" s="12"/>
      <c r="M50" s="12"/>
      <c r="N50" s="12"/>
      <c r="O50" s="16"/>
    </row>
    <row r="51" spans="1:16" s="11" customFormat="1" ht="11.25" customHeight="1" x14ac:dyDescent="0.25">
      <c r="A51" s="12"/>
      <c r="B51" s="11" t="s">
        <v>33</v>
      </c>
      <c r="C51" s="12"/>
      <c r="D51" s="12"/>
      <c r="E51" s="12"/>
      <c r="F51" s="13"/>
      <c r="G51" s="14"/>
      <c r="H51" s="12"/>
      <c r="I51" s="12"/>
      <c r="M51" s="12"/>
      <c r="N51" s="12"/>
      <c r="O51" s="16"/>
    </row>
    <row r="52" spans="1:16" s="11" customFormat="1" ht="10.5" customHeight="1" x14ac:dyDescent="0.25">
      <c r="A52" s="12"/>
      <c r="B52" s="11" t="s">
        <v>34</v>
      </c>
      <c r="C52" s="12"/>
      <c r="D52" s="12"/>
      <c r="E52" s="12"/>
      <c r="F52" s="13"/>
      <c r="G52" s="14"/>
      <c r="H52" s="12"/>
      <c r="I52" s="12"/>
      <c r="M52" s="12"/>
      <c r="N52" s="12"/>
      <c r="O52" s="16"/>
    </row>
    <row r="53" spans="1:16" s="11" customFormat="1" ht="9.75" customHeight="1" x14ac:dyDescent="0.25">
      <c r="A53" s="12"/>
      <c r="B53" s="11" t="s">
        <v>35</v>
      </c>
      <c r="C53" s="12"/>
      <c r="D53" s="12"/>
      <c r="E53" s="12"/>
      <c r="F53" s="13"/>
      <c r="G53" s="14"/>
      <c r="H53" s="12"/>
      <c r="I53" s="12"/>
      <c r="M53" s="12"/>
      <c r="N53" s="12"/>
      <c r="O53" s="16"/>
    </row>
    <row r="54" spans="1:16" s="11" customFormat="1" hidden="1" x14ac:dyDescent="0.25">
      <c r="A54" s="12"/>
      <c r="C54" s="12"/>
      <c r="D54" s="12"/>
      <c r="E54" s="12"/>
      <c r="F54" s="13"/>
      <c r="G54" s="14"/>
      <c r="H54" s="12"/>
      <c r="I54" s="12"/>
      <c r="M54" s="12"/>
      <c r="N54" s="12"/>
      <c r="O54" s="16"/>
    </row>
    <row r="55" spans="1:16" s="11" customFormat="1" ht="11.25" customHeight="1" x14ac:dyDescent="0.25">
      <c r="A55" s="16" t="s">
        <v>36</v>
      </c>
      <c r="B55" s="12"/>
      <c r="C55" s="12"/>
      <c r="D55" s="12"/>
      <c r="E55" s="12"/>
      <c r="F55" s="13"/>
      <c r="G55" s="14"/>
      <c r="H55" s="12"/>
      <c r="I55" s="12"/>
      <c r="M55" s="12"/>
      <c r="N55" s="12"/>
      <c r="O55" s="16"/>
    </row>
    <row r="56" spans="1:16" s="11" customFormat="1" ht="11.25" customHeight="1" x14ac:dyDescent="0.25">
      <c r="A56" s="16"/>
      <c r="B56" s="16" t="s">
        <v>98</v>
      </c>
      <c r="C56" s="12"/>
      <c r="D56" s="12"/>
      <c r="E56" s="12"/>
      <c r="F56" s="13"/>
      <c r="G56" s="14"/>
      <c r="H56" s="12"/>
      <c r="I56" s="12"/>
      <c r="M56" s="12"/>
      <c r="N56" s="12"/>
      <c r="O56" s="16"/>
    </row>
    <row r="57" spans="1:16" s="11" customFormat="1" ht="15.6" customHeight="1" x14ac:dyDescent="0.25">
      <c r="A57" s="118" t="s">
        <v>97</v>
      </c>
      <c r="B57" s="118"/>
      <c r="C57" s="118"/>
      <c r="D57" s="118"/>
      <c r="E57" s="118"/>
      <c r="F57" s="118"/>
      <c r="G57" s="118"/>
      <c r="H57" s="105" t="s">
        <v>108</v>
      </c>
      <c r="I57" s="105"/>
      <c r="J57" s="105"/>
      <c r="K57" s="105"/>
      <c r="L57" s="105"/>
      <c r="M57" s="105"/>
      <c r="N57" s="105"/>
      <c r="O57" s="105"/>
      <c r="P57" s="105"/>
    </row>
    <row r="58" spans="1:16" s="11" customFormat="1" ht="15.6" customHeight="1" x14ac:dyDescent="0.25">
      <c r="A58" s="82"/>
      <c r="B58" s="82"/>
      <c r="C58" s="82"/>
      <c r="D58" s="82"/>
      <c r="E58" s="82"/>
      <c r="F58" s="82"/>
      <c r="G58" s="82"/>
      <c r="H58" s="83"/>
      <c r="I58" s="83"/>
      <c r="J58" s="83"/>
      <c r="K58" s="83"/>
      <c r="L58" s="83"/>
      <c r="M58" s="83"/>
      <c r="N58" s="83"/>
      <c r="O58" s="83"/>
      <c r="P58" s="83"/>
    </row>
    <row r="59" spans="1:16" s="11" customFormat="1" ht="15.6" customHeight="1" x14ac:dyDescent="0.25">
      <c r="A59" s="82"/>
      <c r="B59" s="82"/>
      <c r="C59" s="82"/>
      <c r="D59" s="82"/>
      <c r="E59" s="82"/>
      <c r="F59" s="82"/>
      <c r="G59" s="82"/>
      <c r="H59" s="83"/>
      <c r="I59" s="83"/>
      <c r="J59" s="83"/>
      <c r="K59" s="83"/>
      <c r="L59" s="83"/>
      <c r="M59" s="83"/>
      <c r="N59" s="83"/>
      <c r="O59" s="83"/>
      <c r="P59" s="83"/>
    </row>
    <row r="60" spans="1:16" s="11" customFormat="1" ht="21" customHeight="1" x14ac:dyDescent="0.25">
      <c r="A60" s="83"/>
      <c r="B60" s="84"/>
      <c r="C60" s="83"/>
      <c r="D60" s="83"/>
      <c r="E60" s="83"/>
      <c r="F60" s="85"/>
      <c r="G60" s="86"/>
      <c r="H60" s="83"/>
      <c r="I60" s="83"/>
      <c r="J60" s="84"/>
      <c r="K60" s="84"/>
      <c r="L60" s="84"/>
      <c r="M60" s="87"/>
      <c r="N60" s="87"/>
      <c r="O60" s="88"/>
      <c r="P60" s="89"/>
    </row>
    <row r="61" spans="1:16" s="11" customFormat="1" ht="21" customHeight="1" x14ac:dyDescent="0.25">
      <c r="A61" s="83"/>
      <c r="B61" s="84"/>
      <c r="C61" s="83"/>
      <c r="D61" s="83"/>
      <c r="E61" s="83"/>
      <c r="F61" s="85"/>
      <c r="G61" s="86"/>
      <c r="H61" s="83"/>
      <c r="I61" s="83"/>
      <c r="J61" s="84"/>
      <c r="K61" s="84"/>
      <c r="L61" s="84"/>
      <c r="M61" s="87"/>
      <c r="N61" s="87"/>
      <c r="O61" s="88"/>
      <c r="P61" s="89"/>
    </row>
    <row r="62" spans="1:16" s="11" customFormat="1" ht="12.6" customHeight="1" x14ac:dyDescent="0.25">
      <c r="A62" s="104" t="s">
        <v>64</v>
      </c>
      <c r="B62" s="104"/>
      <c r="C62" s="104"/>
      <c r="D62" s="104"/>
      <c r="E62" s="104"/>
      <c r="F62" s="104"/>
      <c r="G62" s="104"/>
      <c r="H62" s="104" t="s">
        <v>48</v>
      </c>
      <c r="I62" s="104"/>
      <c r="J62" s="104"/>
      <c r="K62" s="104"/>
      <c r="L62" s="104"/>
      <c r="M62" s="104"/>
      <c r="N62" s="104"/>
      <c r="O62" s="104"/>
      <c r="P62" s="104"/>
    </row>
    <row r="63" spans="1:16" s="11" customFormat="1" ht="15" customHeight="1" x14ac:dyDescent="0.25">
      <c r="A63" s="106" t="s">
        <v>65</v>
      </c>
      <c r="B63" s="106"/>
      <c r="C63" s="106"/>
      <c r="D63" s="106"/>
      <c r="E63" s="106"/>
      <c r="F63" s="106"/>
      <c r="G63" s="106"/>
      <c r="H63" s="106" t="s">
        <v>52</v>
      </c>
      <c r="I63" s="106"/>
      <c r="J63" s="106"/>
      <c r="K63" s="106"/>
      <c r="L63" s="106"/>
      <c r="M63" s="106"/>
      <c r="N63" s="106"/>
      <c r="O63" s="106"/>
      <c r="P63" s="106"/>
    </row>
  </sheetData>
  <mergeCells count="31">
    <mergeCell ref="B1:P1"/>
    <mergeCell ref="A63:G63"/>
    <mergeCell ref="H62:P62"/>
    <mergeCell ref="M22:M23"/>
    <mergeCell ref="I22:I23"/>
    <mergeCell ref="J22:J23"/>
    <mergeCell ref="A39:P39"/>
    <mergeCell ref="G38:P38"/>
    <mergeCell ref="A43:F44"/>
    <mergeCell ref="G43:P44"/>
    <mergeCell ref="A57:G57"/>
    <mergeCell ref="A36:P36"/>
    <mergeCell ref="G35:P35"/>
    <mergeCell ref="H63:P63"/>
    <mergeCell ref="G42:P42"/>
    <mergeCell ref="A42:C42"/>
    <mergeCell ref="Q22:Q23"/>
    <mergeCell ref="L22:L23"/>
    <mergeCell ref="K22:K23"/>
    <mergeCell ref="P22:P23"/>
    <mergeCell ref="A62:G62"/>
    <mergeCell ref="H57:P57"/>
    <mergeCell ref="A35:C35"/>
    <mergeCell ref="A38:C38"/>
    <mergeCell ref="A2:P2"/>
    <mergeCell ref="A4:P4"/>
    <mergeCell ref="G17:P17"/>
    <mergeCell ref="A18:P18"/>
    <mergeCell ref="N22:N23"/>
    <mergeCell ref="O22:O23"/>
    <mergeCell ref="A17:C17"/>
  </mergeCells>
  <phoneticPr fontId="2" type="noConversion"/>
  <pageMargins left="0.34166666666666667" right="0.18055555555555555" top="0.19685039370078741" bottom="0.74803149606299213" header="0.35433070866141736" footer="0.31496062992125984"/>
  <pageSetup paperSize="9" scale="87" orientation="landscape" r:id="rId1"/>
  <headerFooter>
    <oddFooter>&amp;CPage &amp;P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PPM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Lay COUL</cp:lastModifiedBy>
  <cp:lastPrinted>2025-01-21T11:18:53Z</cp:lastPrinted>
  <dcterms:created xsi:type="dcterms:W3CDTF">2019-12-04T18:48:35Z</dcterms:created>
  <dcterms:modified xsi:type="dcterms:W3CDTF">2025-01-21T11:19:06Z</dcterms:modified>
</cp:coreProperties>
</file>